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3995"/>
  </bookViews>
  <sheets>
    <sheet name="حاسبة استثمار الأغنام" sheetId="1" r:id="rId1"/>
  </sheets>
  <calcPr calcId="144525"/>
</workbook>
</file>

<file path=xl/calcChain.xml><?xml version="1.0" encoding="utf-8"?>
<calcChain xmlns="http://schemas.openxmlformats.org/spreadsheetml/2006/main">
  <c r="B17" i="1" l="1"/>
  <c r="B18" i="1" s="1"/>
  <c r="B15" i="1"/>
  <c r="B16" i="1" s="1"/>
  <c r="B14" i="1"/>
  <c r="B19" i="1" l="1"/>
  <c r="B20" i="1" s="1"/>
  <c r="B21" i="1" l="1"/>
  <c r="F13" i="1"/>
  <c r="B22" i="1" l="1"/>
  <c r="F11" i="1"/>
  <c r="F12" i="1" s="1"/>
  <c r="B26" i="1"/>
  <c r="C26" i="1" l="1"/>
  <c r="F26" i="1" l="1"/>
  <c r="E26" i="1"/>
  <c r="D26" i="1"/>
  <c r="G26" i="1" l="1"/>
  <c r="B27" i="1" l="1"/>
  <c r="C27" i="1" l="1"/>
  <c r="F27" i="1" l="1"/>
  <c r="E27" i="1"/>
  <c r="D27" i="1"/>
  <c r="G27" i="1" l="1"/>
  <c r="B28" i="1" l="1"/>
  <c r="C28" i="1" l="1"/>
  <c r="E28" i="1" l="1"/>
  <c r="D28" i="1"/>
  <c r="F28" i="1"/>
  <c r="G28" i="1" l="1"/>
  <c r="B29" i="1" l="1"/>
  <c r="C29" i="1" l="1"/>
  <c r="F29" i="1" l="1"/>
  <c r="E29" i="1"/>
  <c r="D29" i="1"/>
  <c r="G29" i="1" l="1"/>
  <c r="B30" i="1" l="1"/>
  <c r="C30" i="1" l="1"/>
  <c r="D30" i="1" l="1"/>
  <c r="F30" i="1"/>
  <c r="E30" i="1"/>
  <c r="G30" i="1" l="1"/>
  <c r="B31" i="1" l="1"/>
  <c r="C31" i="1" l="1"/>
  <c r="F31" i="1" l="1"/>
  <c r="E31" i="1"/>
  <c r="G31" i="1" s="1"/>
  <c r="B32" i="1" s="1"/>
  <c r="D31" i="1"/>
  <c r="C32" i="1" l="1"/>
  <c r="B33" i="1"/>
  <c r="E32" i="1" l="1"/>
  <c r="D32" i="1"/>
  <c r="D33" i="1" s="1"/>
  <c r="F32" i="1"/>
  <c r="F33" i="1" s="1"/>
  <c r="C33" i="1"/>
  <c r="G32" i="1" l="1"/>
  <c r="G33" i="1" s="1"/>
  <c r="E33" i="1"/>
</calcChain>
</file>

<file path=xl/sharedStrings.xml><?xml version="1.0" encoding="utf-8"?>
<sst xmlns="http://schemas.openxmlformats.org/spreadsheetml/2006/main" count="77" uniqueCount="69">
  <si>
    <t>حاسبة استثمار تسمين الأغنام البلدي وتوقعات الأرباح بالسوق المصري</t>
  </si>
  <si>
    <t>1. مدخلات الاستثمار ورأس المال (أدخل البيانات هنا)</t>
  </si>
  <si>
    <t>2. افتراضات أسعار بيع كجم القائم (خروف سمين 55 كجم)</t>
  </si>
  <si>
    <t>رأس المال المبدئي المتاح (جنيه):</t>
  </si>
  <si>
    <t>جنيه</t>
  </si>
  <si>
    <t>سيناريو تحفظي (سعر منخفض):</t>
  </si>
  <si>
    <t>جنيه / كجم قائم</t>
  </si>
  <si>
    <t>متوسط وزن خروف التسمين عند الشراء:</t>
  </si>
  <si>
    <t>كجم / خروف</t>
  </si>
  <si>
    <t>سيناريو متوسط (سعر متوقع/موسمي):</t>
  </si>
  <si>
    <t>سعر شراء كجم القائم (خروف صغير 25 كجم):</t>
  </si>
  <si>
    <t>سيناريو متفائل (سعر موسم عيد الأضحى):</t>
  </si>
  <si>
    <t>مدة دورة التسمين (أيام):</t>
  </si>
  <si>
    <t>يوم (4 أشهر)</t>
  </si>
  <si>
    <t>معدل النمو اليومي للرأس:</t>
  </si>
  <si>
    <t>كجم / يوم</t>
  </si>
  <si>
    <t>نسبة إعادة استثمار الأرباح للتوسع:</t>
  </si>
  <si>
    <t>من صافي الأرباح</t>
  </si>
  <si>
    <t>استهلاك العلف المركز والمالئ يومياً:</t>
  </si>
  <si>
    <t>كجم / رأس / يوم</t>
  </si>
  <si>
    <t>متوسط سعر طن العلف (مركز + دريس/تبن):</t>
  </si>
  <si>
    <t>جنيه / طن</t>
  </si>
  <si>
    <t>ملخص مؤشرات الدورة الواحدة (4 أشهر)</t>
  </si>
  <si>
    <t>تحصينات وأدوية وطاقة وعمالة وسقاطة/رأس:</t>
  </si>
  <si>
    <t>جنيه / رأس / دورة</t>
  </si>
  <si>
    <t>عدد الأغنام المباعة بالدورة الأولية:</t>
  </si>
  <si>
    <t>رأس</t>
  </si>
  <si>
    <t>نسبة النافق المتوقعة (%):</t>
  </si>
  <si>
    <t>%</t>
  </si>
  <si>
    <t>إجمالي لحم الأغنام القائم المُنْتَج:</t>
  </si>
  <si>
    <t>كجم قائم</t>
  </si>
  <si>
    <t>عدد الدورات الإنتاجية في السنة:</t>
  </si>
  <si>
    <t>دورة / سنة (كل 4 أشهر)</t>
  </si>
  <si>
    <t>تكلفة الكيلو القائم النهائي (سعر التعادل):</t>
  </si>
  <si>
    <t>تكلفة شراء الخروف الواحد المبدئية:</t>
  </si>
  <si>
    <t>جنيه / رأس</t>
  </si>
  <si>
    <t>الزيادة الإجمالية في الوزن خلال الدورة:</t>
  </si>
  <si>
    <t>كجم / رأس</t>
  </si>
  <si>
    <t>وزن الخروف النهائي عند البيع:</t>
  </si>
  <si>
    <t>إجمالي استهلاك العلف للرأس خلال الدورة:</t>
  </si>
  <si>
    <t>تكلفة التغذية للرأس الواحدة خلال الدورة:</t>
  </si>
  <si>
    <t>إجمالي التكلفة المباشرة للرأس الواحدة:</t>
  </si>
  <si>
    <t>التكلفة المباشرة للرأس المباعة (شاملة النافق):</t>
  </si>
  <si>
    <t>جنيه / رأس مباع</t>
  </si>
  <si>
    <t>عدد الأغنام الممكن شراؤها للدورة الأولى:</t>
  </si>
  <si>
    <t>رأس / دورة</t>
  </si>
  <si>
    <t>المساحة المطلوبة للمزرعة/المظلة (2.5 م²/رأس):</t>
  </si>
  <si>
    <t>متر مربع</t>
  </si>
  <si>
    <t>3. جدولة إنتاج وتسمين الأغنام وتوقعات الأرباح وخطة التوسع (على مدار 3 سنوات - 7 دورات)</t>
  </si>
  <si>
    <t>الدورة / السنة</t>
  </si>
  <si>
    <t>عدد الخراف المشتراة</t>
  </si>
  <si>
    <t>إجمالي وزن القائم المباع (كجم)</t>
  </si>
  <si>
    <t>الأرباح: تحفظي (جنيه)</t>
  </si>
  <si>
    <t>الأرباح: متوسط (جنيه)</t>
  </si>
  <si>
    <t>الأرباح: متفائل (جنيه)</t>
  </si>
  <si>
    <t>خطة التوسع: أغنام مضافة للدورة القادمة (رأس)</t>
  </si>
  <si>
    <t>سنة 1 - دورة 1</t>
  </si>
  <si>
    <t>سنة 1 - دورة 2</t>
  </si>
  <si>
    <t>سنة 2 - دورة 1</t>
  </si>
  <si>
    <t>سنة 2 - دورة 2</t>
  </si>
  <si>
    <t>سنة 3 - دورة 1</t>
  </si>
  <si>
    <t>سنة 3 - دورة 2</t>
  </si>
  <si>
    <t>سنة 3 - دورة 3</t>
  </si>
  <si>
    <t>الإجمالي التراكمي (7 دورات - 3 سنوات)</t>
  </si>
  <si>
    <t>ملاحظات وتوجيهات اقتصادية هامة لمشروع تسمين الأغنام:</t>
  </si>
  <si>
    <t>أرقام الشراء والبيع تعتمد على أسعار السوق المصري الحالية (2025/2026)، حيث يختلف سعر كجم القائم بين الخراف الصغيرة (220 ج) والكبيرة المكتملة التسمين (205 ج).</t>
  </si>
  <si>
    <t xml:space="preserve"> التسمين يتكون من فترة تحصين وتهيئية (10 أيام) يعقبها نظام غذائي متدرج لتسهيل هضم الأعلاف المركزة والوصول لـ 250 جرام زيادة يومية.</t>
  </si>
  <si>
    <t xml:space="preserve"> السيناريو المتفائل يعكس مواسم ذروة الطلب (خاصة فترة ما قبل عيد الأضحى المبارك) حيث ترتفع أسعار الأغنام القائم بشكل ملحوظ.</t>
  </si>
  <si>
    <t xml:space="preserve"> تعتمد خطة التوسع على احتجاز 40% من الأرباح لشراء أغنام إضافية في الدورة التالية لزيادة الطاقة السعة للمزرعة.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</si>
</sst>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1F497D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0"/>
      <color rgb="FF595959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FF2CC"/>
        <bgColor rgb="FFFFF2CC"/>
      </patternFill>
    </fill>
    <fill>
      <patternFill patternType="solid">
        <fgColor rgb="FF1F497D"/>
        <bgColor rgb="FF1F497D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double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rightToLeft="1" tabSelected="1" workbookViewId="0">
      <selection activeCell="E21" sqref="E21"/>
    </sheetView>
  </sheetViews>
  <sheetFormatPr defaultRowHeight="15" x14ac:dyDescent="0.25"/>
  <cols>
    <col min="1" max="1" width="38" style="2" customWidth="1"/>
    <col min="2" max="2" width="22" style="2" customWidth="1"/>
    <col min="3" max="3" width="26" style="2" customWidth="1"/>
    <col min="4" max="4" width="23" style="2" customWidth="1"/>
    <col min="5" max="5" width="32" style="2" customWidth="1"/>
    <col min="6" max="6" width="22" style="2" customWidth="1"/>
    <col min="7" max="7" width="34.140625" style="2" customWidth="1"/>
  </cols>
  <sheetData>
    <row r="1" spans="1:7" ht="21" x14ac:dyDescent="0.25">
      <c r="A1" s="21" t="s">
        <v>0</v>
      </c>
      <c r="B1" s="12"/>
      <c r="C1" s="12"/>
      <c r="D1" s="12"/>
      <c r="E1" s="12"/>
      <c r="F1" s="12"/>
      <c r="G1" s="12"/>
    </row>
    <row r="3" spans="1:7" x14ac:dyDescent="0.25">
      <c r="A3" s="11" t="s">
        <v>1</v>
      </c>
      <c r="B3" s="12"/>
      <c r="C3" s="12"/>
      <c r="E3" s="11" t="s">
        <v>2</v>
      </c>
      <c r="F3" s="12"/>
      <c r="G3" s="12"/>
    </row>
    <row r="4" spans="1:7" x14ac:dyDescent="0.25">
      <c r="A4" s="13" t="s">
        <v>3</v>
      </c>
      <c r="B4" s="14">
        <v>50000</v>
      </c>
      <c r="C4" s="13" t="s">
        <v>4</v>
      </c>
      <c r="E4" s="13" t="s">
        <v>5</v>
      </c>
      <c r="F4" s="14">
        <v>225</v>
      </c>
      <c r="G4" s="13" t="s">
        <v>6</v>
      </c>
    </row>
    <row r="5" spans="1:7" x14ac:dyDescent="0.25">
      <c r="A5" s="13" t="s">
        <v>7</v>
      </c>
      <c r="B5" s="15">
        <v>25</v>
      </c>
      <c r="C5" s="13" t="s">
        <v>8</v>
      </c>
      <c r="E5" s="13" t="s">
        <v>9</v>
      </c>
      <c r="F5" s="15">
        <v>250</v>
      </c>
      <c r="G5" s="13" t="s">
        <v>6</v>
      </c>
    </row>
    <row r="6" spans="1:7" x14ac:dyDescent="0.25">
      <c r="A6" s="13" t="s">
        <v>10</v>
      </c>
      <c r="B6" s="14">
        <v>220</v>
      </c>
      <c r="C6" s="13" t="s">
        <v>6</v>
      </c>
      <c r="E6" s="13" t="s">
        <v>11</v>
      </c>
      <c r="F6" s="15">
        <v>275</v>
      </c>
      <c r="G6" s="13" t="s">
        <v>6</v>
      </c>
    </row>
    <row r="7" spans="1:7" x14ac:dyDescent="0.25">
      <c r="A7" s="13" t="s">
        <v>12</v>
      </c>
      <c r="B7" s="15">
        <v>120</v>
      </c>
      <c r="C7" s="13" t="s">
        <v>13</v>
      </c>
      <c r="E7" s="19"/>
      <c r="F7" s="19"/>
      <c r="G7" s="19"/>
    </row>
    <row r="8" spans="1:7" x14ac:dyDescent="0.25">
      <c r="A8" s="13" t="s">
        <v>14</v>
      </c>
      <c r="B8" s="16">
        <v>0.25</v>
      </c>
      <c r="C8" s="13" t="s">
        <v>15</v>
      </c>
      <c r="E8" s="13" t="s">
        <v>16</v>
      </c>
      <c r="F8" s="20">
        <v>0.4</v>
      </c>
      <c r="G8" s="13" t="s">
        <v>17</v>
      </c>
    </row>
    <row r="9" spans="1:7" x14ac:dyDescent="0.25">
      <c r="A9" s="13" t="s">
        <v>18</v>
      </c>
      <c r="B9" s="17">
        <v>1.4</v>
      </c>
      <c r="C9" s="13" t="s">
        <v>19</v>
      </c>
      <c r="E9" s="19"/>
      <c r="F9" s="19"/>
      <c r="G9" s="19"/>
    </row>
    <row r="10" spans="1:7" x14ac:dyDescent="0.25">
      <c r="A10" s="13" t="s">
        <v>20</v>
      </c>
      <c r="B10" s="15">
        <v>18000</v>
      </c>
      <c r="C10" s="13" t="s">
        <v>21</v>
      </c>
      <c r="E10" s="11" t="s">
        <v>22</v>
      </c>
      <c r="F10" s="12"/>
      <c r="G10" s="12"/>
    </row>
    <row r="11" spans="1:7" x14ac:dyDescent="0.25">
      <c r="A11" s="13" t="s">
        <v>23</v>
      </c>
      <c r="B11" s="15">
        <v>350</v>
      </c>
      <c r="C11" s="13" t="s">
        <v>24</v>
      </c>
      <c r="E11" s="13" t="s">
        <v>25</v>
      </c>
      <c r="F11" s="15">
        <f>ROUND(B21*(1-B12), 0)</f>
        <v>5</v>
      </c>
      <c r="G11" s="13" t="s">
        <v>26</v>
      </c>
    </row>
    <row r="12" spans="1:7" x14ac:dyDescent="0.25">
      <c r="A12" s="13" t="s">
        <v>27</v>
      </c>
      <c r="B12" s="18">
        <v>0.02</v>
      </c>
      <c r="C12" s="13" t="s">
        <v>28</v>
      </c>
      <c r="E12" s="13" t="s">
        <v>29</v>
      </c>
      <c r="F12" s="15">
        <f>F11*B16</f>
        <v>275</v>
      </c>
      <c r="G12" s="13" t="s">
        <v>30</v>
      </c>
    </row>
    <row r="13" spans="1:7" x14ac:dyDescent="0.25">
      <c r="A13" s="13" t="s">
        <v>31</v>
      </c>
      <c r="B13" s="17">
        <v>2.5</v>
      </c>
      <c r="C13" s="13" t="s">
        <v>32</v>
      </c>
      <c r="E13" s="13" t="s">
        <v>33</v>
      </c>
      <c r="F13" s="17">
        <f>B20/B16</f>
        <v>164.63821892393321</v>
      </c>
      <c r="G13" s="13" t="s">
        <v>6</v>
      </c>
    </row>
    <row r="14" spans="1:7" x14ac:dyDescent="0.25">
      <c r="A14" s="13" t="s">
        <v>34</v>
      </c>
      <c r="B14" s="15">
        <f>B5*B6</f>
        <v>5500</v>
      </c>
      <c r="C14" s="13" t="s">
        <v>35</v>
      </c>
      <c r="E14" s="19"/>
      <c r="F14" s="19"/>
      <c r="G14" s="19"/>
    </row>
    <row r="15" spans="1:7" x14ac:dyDescent="0.25">
      <c r="A15" s="13" t="s">
        <v>36</v>
      </c>
      <c r="B15" s="15">
        <f>B7*B8</f>
        <v>30</v>
      </c>
      <c r="C15" s="13" t="s">
        <v>37</v>
      </c>
      <c r="E15" s="19"/>
      <c r="F15" s="19"/>
      <c r="G15" s="19"/>
    </row>
    <row r="16" spans="1:7" x14ac:dyDescent="0.25">
      <c r="A16" s="13" t="s">
        <v>38</v>
      </c>
      <c r="B16" s="17">
        <f>B5+B15</f>
        <v>55</v>
      </c>
      <c r="C16" s="13" t="s">
        <v>37</v>
      </c>
      <c r="E16" s="19"/>
      <c r="F16" s="19"/>
      <c r="G16" s="19"/>
    </row>
    <row r="17" spans="1:7" x14ac:dyDescent="0.25">
      <c r="A17" s="13" t="s">
        <v>39</v>
      </c>
      <c r="B17" s="15">
        <f>B7*B9</f>
        <v>168</v>
      </c>
      <c r="C17" s="13" t="s">
        <v>37</v>
      </c>
      <c r="E17" s="19"/>
      <c r="F17" s="19"/>
      <c r="G17" s="19"/>
    </row>
    <row r="18" spans="1:7" x14ac:dyDescent="0.25">
      <c r="A18" s="13" t="s">
        <v>40</v>
      </c>
      <c r="B18" s="17">
        <f>(B17/1000)*B10</f>
        <v>3024</v>
      </c>
      <c r="C18" s="13" t="s">
        <v>35</v>
      </c>
      <c r="E18" s="19"/>
      <c r="F18" s="19"/>
      <c r="G18" s="19"/>
    </row>
    <row r="19" spans="1:7" x14ac:dyDescent="0.25">
      <c r="A19" s="13" t="s">
        <v>41</v>
      </c>
      <c r="B19" s="17">
        <f>B14+B18+B11</f>
        <v>8874</v>
      </c>
      <c r="C19" s="13" t="s">
        <v>35</v>
      </c>
      <c r="E19" s="19"/>
      <c r="F19" s="19"/>
      <c r="G19" s="19"/>
    </row>
    <row r="20" spans="1:7" x14ac:dyDescent="0.25">
      <c r="A20" s="13" t="s">
        <v>42</v>
      </c>
      <c r="B20" s="17">
        <f>B19/(1-B12)</f>
        <v>9055.1020408163258</v>
      </c>
      <c r="C20" s="13" t="s">
        <v>43</v>
      </c>
      <c r="E20" s="19"/>
      <c r="F20" s="19"/>
      <c r="G20" s="19"/>
    </row>
    <row r="21" spans="1:7" x14ac:dyDescent="0.25">
      <c r="A21" s="13" t="s">
        <v>44</v>
      </c>
      <c r="B21" s="17">
        <f>INT(B4/B20)</f>
        <v>5</v>
      </c>
      <c r="C21" s="13" t="s">
        <v>45</v>
      </c>
      <c r="E21" s="19"/>
      <c r="F21" s="19"/>
      <c r="G21" s="19"/>
    </row>
    <row r="22" spans="1:7" x14ac:dyDescent="0.25">
      <c r="A22" s="13" t="s">
        <v>46</v>
      </c>
      <c r="B22" s="15">
        <f>ROUND(B21*2.5, 1)</f>
        <v>12.5</v>
      </c>
      <c r="C22" s="13" t="s">
        <v>47</v>
      </c>
      <c r="E22" s="19"/>
      <c r="F22" s="19"/>
      <c r="G22" s="19"/>
    </row>
    <row r="23" spans="1:7" x14ac:dyDescent="0.25">
      <c r="A23" s="19"/>
      <c r="B23" s="19"/>
      <c r="C23" s="19"/>
    </row>
    <row r="24" spans="1:7" x14ac:dyDescent="0.25">
      <c r="A24" s="3" t="s">
        <v>48</v>
      </c>
      <c r="B24" s="1"/>
      <c r="C24" s="1"/>
      <c r="D24" s="1"/>
      <c r="E24" s="1"/>
      <c r="F24" s="1"/>
      <c r="G24" s="1"/>
    </row>
    <row r="25" spans="1:7" x14ac:dyDescent="0.25">
      <c r="A25" s="5" t="s">
        <v>49</v>
      </c>
      <c r="B25" s="5" t="s">
        <v>50</v>
      </c>
      <c r="C25" s="5" t="s">
        <v>51</v>
      </c>
      <c r="D25" s="5" t="s">
        <v>52</v>
      </c>
      <c r="E25" s="5" t="s">
        <v>53</v>
      </c>
      <c r="F25" s="5" t="s">
        <v>54</v>
      </c>
      <c r="G25" s="5" t="s">
        <v>55</v>
      </c>
    </row>
    <row r="26" spans="1:7" x14ac:dyDescent="0.25">
      <c r="A26" s="6" t="s">
        <v>56</v>
      </c>
      <c r="B26" s="7">
        <f>$B$21</f>
        <v>5</v>
      </c>
      <c r="C26" s="7">
        <f t="shared" ref="C26:C32" si="0">B26*(1-$B$12)*$B$16</f>
        <v>269.5</v>
      </c>
      <c r="D26" s="7">
        <f t="shared" ref="D26:D32" si="1">(C26*$F$4)-(B26*$B$19)</f>
        <v>16267.5</v>
      </c>
      <c r="E26" s="7">
        <f t="shared" ref="E26:E32" si="2">(C26*$F$5)-(B26*$B$19)</f>
        <v>23005</v>
      </c>
      <c r="F26" s="7">
        <f t="shared" ref="F26:F32" si="3">(C26*$F$6)-(B26*$B$19)</f>
        <v>29742.5</v>
      </c>
      <c r="G26" s="7">
        <f t="shared" ref="G26:G32" si="4">INT(MAX(0, E26*$F$8)/$B$20)</f>
        <v>1</v>
      </c>
    </row>
    <row r="27" spans="1:7" x14ac:dyDescent="0.25">
      <c r="A27" s="6" t="s">
        <v>57</v>
      </c>
      <c r="B27" s="7">
        <f t="shared" ref="B27:B32" si="5">B26+G26</f>
        <v>6</v>
      </c>
      <c r="C27" s="7">
        <f t="shared" si="0"/>
        <v>323.39999999999998</v>
      </c>
      <c r="D27" s="7">
        <f t="shared" si="1"/>
        <v>19521</v>
      </c>
      <c r="E27" s="7">
        <f t="shared" si="2"/>
        <v>27606</v>
      </c>
      <c r="F27" s="7">
        <f t="shared" si="3"/>
        <v>35691</v>
      </c>
      <c r="G27" s="7">
        <f t="shared" si="4"/>
        <v>1</v>
      </c>
    </row>
    <row r="28" spans="1:7" x14ac:dyDescent="0.25">
      <c r="A28" s="6" t="s">
        <v>58</v>
      </c>
      <c r="B28" s="7">
        <f t="shared" si="5"/>
        <v>7</v>
      </c>
      <c r="C28" s="7">
        <f t="shared" si="0"/>
        <v>377.29999999999995</v>
      </c>
      <c r="D28" s="7">
        <f t="shared" si="1"/>
        <v>22774.499999999985</v>
      </c>
      <c r="E28" s="7">
        <f t="shared" si="2"/>
        <v>32206.999999999985</v>
      </c>
      <c r="F28" s="7">
        <f t="shared" si="3"/>
        <v>41639.499999999985</v>
      </c>
      <c r="G28" s="7">
        <f t="shared" si="4"/>
        <v>1</v>
      </c>
    </row>
    <row r="29" spans="1:7" x14ac:dyDescent="0.25">
      <c r="A29" s="6" t="s">
        <v>59</v>
      </c>
      <c r="B29" s="7">
        <f t="shared" si="5"/>
        <v>8</v>
      </c>
      <c r="C29" s="7">
        <f t="shared" si="0"/>
        <v>431.2</v>
      </c>
      <c r="D29" s="7">
        <f t="shared" si="1"/>
        <v>26028</v>
      </c>
      <c r="E29" s="7">
        <f t="shared" si="2"/>
        <v>36808</v>
      </c>
      <c r="F29" s="7">
        <f t="shared" si="3"/>
        <v>47588</v>
      </c>
      <c r="G29" s="7">
        <f t="shared" si="4"/>
        <v>1</v>
      </c>
    </row>
    <row r="30" spans="1:7" x14ac:dyDescent="0.25">
      <c r="A30" s="6" t="s">
        <v>60</v>
      </c>
      <c r="B30" s="7">
        <f t="shared" si="5"/>
        <v>9</v>
      </c>
      <c r="C30" s="7">
        <f t="shared" si="0"/>
        <v>485.1</v>
      </c>
      <c r="D30" s="7">
        <f t="shared" si="1"/>
        <v>29281.5</v>
      </c>
      <c r="E30" s="7">
        <f t="shared" si="2"/>
        <v>41409</v>
      </c>
      <c r="F30" s="7">
        <f t="shared" si="3"/>
        <v>53536.5</v>
      </c>
      <c r="G30" s="7">
        <f t="shared" si="4"/>
        <v>1</v>
      </c>
    </row>
    <row r="31" spans="1:7" x14ac:dyDescent="0.25">
      <c r="A31" s="6" t="s">
        <v>61</v>
      </c>
      <c r="B31" s="7">
        <f t="shared" si="5"/>
        <v>10</v>
      </c>
      <c r="C31" s="7">
        <f t="shared" si="0"/>
        <v>539</v>
      </c>
      <c r="D31" s="7">
        <f t="shared" si="1"/>
        <v>32535</v>
      </c>
      <c r="E31" s="7">
        <f t="shared" si="2"/>
        <v>46010</v>
      </c>
      <c r="F31" s="7">
        <f t="shared" si="3"/>
        <v>59485</v>
      </c>
      <c r="G31" s="7">
        <f t="shared" si="4"/>
        <v>2</v>
      </c>
    </row>
    <row r="32" spans="1:7" x14ac:dyDescent="0.25">
      <c r="A32" s="6" t="s">
        <v>62</v>
      </c>
      <c r="B32" s="7">
        <f t="shared" si="5"/>
        <v>12</v>
      </c>
      <c r="C32" s="7">
        <f t="shared" si="0"/>
        <v>646.79999999999995</v>
      </c>
      <c r="D32" s="7">
        <f t="shared" si="1"/>
        <v>39042</v>
      </c>
      <c r="E32" s="7">
        <f t="shared" si="2"/>
        <v>55212</v>
      </c>
      <c r="F32" s="7">
        <f t="shared" si="3"/>
        <v>71382</v>
      </c>
      <c r="G32" s="7">
        <f t="shared" si="4"/>
        <v>2</v>
      </c>
    </row>
    <row r="33" spans="1:7" x14ac:dyDescent="0.25">
      <c r="A33" s="8" t="s">
        <v>63</v>
      </c>
      <c r="B33" s="9">
        <f>AVERAGE(B26:B32)</f>
        <v>8.1428571428571423</v>
      </c>
      <c r="C33" s="9">
        <f>SUM(C26:C32)</f>
        <v>3072.3</v>
      </c>
      <c r="D33" s="22">
        <f>SUM(D26:D32)</f>
        <v>185449.5</v>
      </c>
      <c r="E33" s="22">
        <f>SUM(E26:E32)</f>
        <v>262257</v>
      </c>
      <c r="F33" s="22">
        <f>SUM(F26:F32)</f>
        <v>339064.5</v>
      </c>
      <c r="G33" s="9">
        <f>SUM(G26:G32)</f>
        <v>9</v>
      </c>
    </row>
    <row r="35" spans="1:7" x14ac:dyDescent="0.25">
      <c r="A35" s="4" t="s">
        <v>64</v>
      </c>
    </row>
    <row r="36" spans="1:7" x14ac:dyDescent="0.25">
      <c r="A36" s="10" t="s">
        <v>65</v>
      </c>
      <c r="B36" s="1"/>
      <c r="C36" s="1"/>
      <c r="D36" s="1"/>
      <c r="E36" s="1"/>
      <c r="F36" s="1"/>
      <c r="G36" s="1"/>
    </row>
    <row r="37" spans="1:7" x14ac:dyDescent="0.25">
      <c r="A37" s="10" t="s">
        <v>66</v>
      </c>
      <c r="B37" s="1"/>
      <c r="C37" s="1"/>
      <c r="D37" s="1"/>
      <c r="E37" s="1"/>
      <c r="F37" s="1"/>
      <c r="G37" s="1"/>
    </row>
    <row r="38" spans="1:7" x14ac:dyDescent="0.25">
      <c r="A38" s="10" t="s">
        <v>67</v>
      </c>
      <c r="B38" s="1"/>
      <c r="C38" s="1"/>
      <c r="D38" s="1"/>
      <c r="E38" s="1"/>
      <c r="F38" s="1"/>
      <c r="G38" s="1"/>
    </row>
    <row r="39" spans="1:7" x14ac:dyDescent="0.25">
      <c r="A39" s="10" t="s">
        <v>68</v>
      </c>
      <c r="B39" s="1"/>
      <c r="C39" s="1"/>
      <c r="D39" s="1"/>
      <c r="E39" s="1"/>
      <c r="F39" s="1"/>
      <c r="G39" s="1"/>
    </row>
  </sheetData>
  <mergeCells count="9">
    <mergeCell ref="A36:G36"/>
    <mergeCell ref="E10:G10"/>
    <mergeCell ref="A1:G1"/>
    <mergeCell ref="A39:G39"/>
    <mergeCell ref="A24:G24"/>
    <mergeCell ref="A38:G38"/>
    <mergeCell ref="A3:C3"/>
    <mergeCell ref="E3:G3"/>
    <mergeCell ref="A37:G3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حاسبة استثمار الأغنام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</cp:lastModifiedBy>
  <dcterms:created xsi:type="dcterms:W3CDTF">2026-08-23T00:59:34Z</dcterms:created>
  <dcterms:modified xsi:type="dcterms:W3CDTF">2026-08-23T01:23:40Z</dcterms:modified>
</cp:coreProperties>
</file>