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27495" windowHeight="13995"/>
  </bookViews>
  <sheets>
    <sheet name="حاسبة استثمار الدواجن" sheetId="1" r:id="rId1"/>
  </sheets>
  <calcPr calcId="144525"/>
</workbook>
</file>

<file path=xl/calcChain.xml><?xml version="1.0" encoding="utf-8"?>
<calcChain xmlns="http://schemas.openxmlformats.org/spreadsheetml/2006/main">
  <c r="B16" i="1" l="1"/>
  <c r="B12" i="1"/>
  <c r="B13" i="1" s="1"/>
  <c r="B14" i="1" s="1"/>
  <c r="B15" i="1" s="1"/>
  <c r="F13" i="1" l="1"/>
  <c r="B17" i="1" l="1"/>
  <c r="F11" i="1"/>
  <c r="F12" i="1" s="1"/>
  <c r="B21" i="1"/>
  <c r="C21" i="1" l="1"/>
  <c r="D21" i="1" l="1"/>
  <c r="F21" i="1"/>
  <c r="E21" i="1"/>
  <c r="G21" i="1" l="1"/>
  <c r="B22" i="1" l="1"/>
  <c r="C22" i="1" l="1"/>
  <c r="F22" i="1" l="1"/>
  <c r="E22" i="1"/>
  <c r="D22" i="1"/>
  <c r="G22" i="1" l="1"/>
  <c r="B23" i="1" l="1"/>
  <c r="C23" i="1" l="1"/>
  <c r="E23" i="1" l="1"/>
  <c r="D23" i="1"/>
  <c r="F23" i="1"/>
  <c r="G23" i="1" l="1"/>
  <c r="B24" i="1" l="1"/>
  <c r="C24" i="1" l="1"/>
  <c r="E24" i="1" l="1"/>
  <c r="D24" i="1"/>
  <c r="F24" i="1"/>
  <c r="G24" i="1" l="1"/>
  <c r="B25" i="1" l="1"/>
  <c r="C25" i="1" l="1"/>
  <c r="F25" i="1" l="1"/>
  <c r="E25" i="1"/>
  <c r="D25" i="1"/>
  <c r="G25" i="1" l="1"/>
  <c r="B26" i="1" l="1"/>
  <c r="C26" i="1" l="1"/>
  <c r="F26" i="1" l="1"/>
  <c r="E26" i="1"/>
  <c r="G26" i="1" s="1"/>
  <c r="B27" i="1" s="1"/>
  <c r="D26" i="1"/>
  <c r="C27" i="1" l="1"/>
  <c r="E27" i="1" l="1"/>
  <c r="G27" i="1" s="1"/>
  <c r="B28" i="1" s="1"/>
  <c r="D27" i="1"/>
  <c r="F27" i="1"/>
  <c r="C28" i="1" l="1"/>
  <c r="F28" i="1" l="1"/>
  <c r="E28" i="1"/>
  <c r="G28" i="1" s="1"/>
  <c r="B29" i="1" s="1"/>
  <c r="D28" i="1"/>
  <c r="C29" i="1" l="1"/>
  <c r="F29" i="1" l="1"/>
  <c r="E29" i="1"/>
  <c r="G29" i="1" s="1"/>
  <c r="B30" i="1" s="1"/>
  <c r="D29" i="1"/>
  <c r="C30" i="1" l="1"/>
  <c r="F30" i="1" l="1"/>
  <c r="E30" i="1"/>
  <c r="G30" i="1" s="1"/>
  <c r="B31" i="1" s="1"/>
  <c r="D30" i="1"/>
  <c r="C31" i="1" l="1"/>
  <c r="E31" i="1" l="1"/>
  <c r="G31" i="1" s="1"/>
  <c r="B32" i="1" s="1"/>
  <c r="D31" i="1"/>
  <c r="F31" i="1"/>
  <c r="C32" i="1" l="1"/>
  <c r="F32" i="1" l="1"/>
  <c r="E32" i="1"/>
  <c r="G32" i="1" s="1"/>
  <c r="B33" i="1" s="1"/>
  <c r="D32" i="1"/>
  <c r="C33" i="1" l="1"/>
  <c r="F33" i="1" l="1"/>
  <c r="E33" i="1"/>
  <c r="G33" i="1" s="1"/>
  <c r="B34" i="1" s="1"/>
  <c r="D33" i="1"/>
  <c r="C34" i="1" l="1"/>
  <c r="F34" i="1" l="1"/>
  <c r="E34" i="1"/>
  <c r="G34" i="1" s="1"/>
  <c r="B35" i="1" s="1"/>
  <c r="D34" i="1"/>
  <c r="C35" i="1" l="1"/>
  <c r="B36" i="1"/>
  <c r="E35" i="1" l="1"/>
  <c r="D35" i="1"/>
  <c r="D36" i="1" s="1"/>
  <c r="F35" i="1"/>
  <c r="F36" i="1" s="1"/>
  <c r="C36" i="1"/>
  <c r="G35" i="1" l="1"/>
  <c r="G36" i="1" s="1"/>
  <c r="E36" i="1"/>
</calcChain>
</file>

<file path=xl/sharedStrings.xml><?xml version="1.0" encoding="utf-8"?>
<sst xmlns="http://schemas.openxmlformats.org/spreadsheetml/2006/main" count="75" uniqueCount="69">
  <si>
    <t>حاسبة استثمار تسمين الدواجن (تسمين دجاج اللحم) وتوقعات الأرباح بالسوق المصري</t>
  </si>
  <si>
    <t>رأس المال المبدئي المتاح (جنيه):</t>
  </si>
  <si>
    <t>جنيه</t>
  </si>
  <si>
    <t>سيناريو تحفظي (سعر منخفض):</t>
  </si>
  <si>
    <t>جنيه / كيلو</t>
  </si>
  <si>
    <t>سعر الكتكوت عمر يوم (جنيه):</t>
  </si>
  <si>
    <t>جنيه / كتكوت</t>
  </si>
  <si>
    <t>سيناريو متوسط (سعر متوقع):</t>
  </si>
  <si>
    <t>سعر طن العلف (جنيه):</t>
  </si>
  <si>
    <t>جنيه / طن</t>
  </si>
  <si>
    <t>سيناريو متفائل (سعر مرتفع):</t>
  </si>
  <si>
    <t>مستلزمات، أدوية، طاقة، عمالة وشحن/طائر:</t>
  </si>
  <si>
    <t>جنيه / طائر</t>
  </si>
  <si>
    <t>نسبة النافق المتوقعة (%):</t>
  </si>
  <si>
    <t>%</t>
  </si>
  <si>
    <t>نسبة إعادة استثمار الأرباح للتوسع:</t>
  </si>
  <si>
    <t>من صافي الأرباح</t>
  </si>
  <si>
    <t>متوسط الوزن المستهدف للطائر عند البيع:</t>
  </si>
  <si>
    <t>كيلو جرام</t>
  </si>
  <si>
    <t>معامل التحويل الغذائي المتوقع (FCR):</t>
  </si>
  <si>
    <t>كيلو علف / كيلو لحم</t>
  </si>
  <si>
    <t>ملخص مؤشرات الدورة الواحدة</t>
  </si>
  <si>
    <t>عدد الدورات الإنتاجية في السنة:</t>
  </si>
  <si>
    <t>دورات/سنة</t>
  </si>
  <si>
    <t>عدد الطيور المباعة في الدورة:</t>
  </si>
  <si>
    <t>طائر</t>
  </si>
  <si>
    <t>إجمالي استهلاك العلف للطائر الواحد:</t>
  </si>
  <si>
    <t>كيلو علف / طائر</t>
  </si>
  <si>
    <t>إجمالي لحم الدواجن المُنْتَج:</t>
  </si>
  <si>
    <t>تكلفة العلف للطائر الواحد:</t>
  </si>
  <si>
    <t>تكلفة الكيلو المباشرة (سعر التعادل):</t>
  </si>
  <si>
    <t>إجمالي التكلفة المباشرة للكتكوت الواصل للبيع:</t>
  </si>
  <si>
    <t>إجمالي التكلفة المباشرة متضمنة نسبة النافق:</t>
  </si>
  <si>
    <t>جنيه / طائر مباع</t>
  </si>
  <si>
    <t>عدد الكتاكيت الممكن شراؤها للدورة الأولى:</t>
  </si>
  <si>
    <t>طائر / دورة</t>
  </si>
  <si>
    <t>المساحة المطلوبة للدورة (بمعدل 10 طيور/م²):</t>
  </si>
  <si>
    <t>متر مربع</t>
  </si>
  <si>
    <t>الدورة / السنة</t>
  </si>
  <si>
    <t>عدد الكتاكيت المستوردة</t>
  </si>
  <si>
    <t>إجمالي لحم مُباع (كيلو)</t>
  </si>
  <si>
    <t>الأرباح: تحفظي (جنيه)</t>
  </si>
  <si>
    <t>الأرباح: متوسط (جنيه)</t>
  </si>
  <si>
    <t>الأرباح: متفائل (جنيه)</t>
  </si>
  <si>
    <t>خطة التوسع: زيادات طاقة الدورة القادمة (طيور)</t>
  </si>
  <si>
    <t>سنة 1 - دورة 1</t>
  </si>
  <si>
    <t>سنة 1 - دورة 2</t>
  </si>
  <si>
    <t>سنة 1 - دورة 3</t>
  </si>
  <si>
    <t>سنة 1 - دورة 4</t>
  </si>
  <si>
    <t>سنة 1 - دورة 5</t>
  </si>
  <si>
    <t>سنة 2 - دورة 1</t>
  </si>
  <si>
    <t>سنة 2 - دورة 2</t>
  </si>
  <si>
    <t>سنة 2 - دورة 3</t>
  </si>
  <si>
    <t>سنة 2 - دورة 4</t>
  </si>
  <si>
    <t>سنة 2 - دورة 5</t>
  </si>
  <si>
    <t>سنة 3 - دورة 1</t>
  </si>
  <si>
    <t>سنة 3 - دورة 2</t>
  </si>
  <si>
    <t>سنة 3 - دورة 3</t>
  </si>
  <si>
    <t>سنة 3 - دورة 4</t>
  </si>
  <si>
    <t>سنة 3 - دورة 5</t>
  </si>
  <si>
    <t>الإجمالي التراكمي (15 دورة)</t>
  </si>
  <si>
    <t>ملاحظات وتوجيهات اقتصادية هامة:</t>
  </si>
  <si>
    <t>الأسعار المدخلة بالجدول تمثل متوسط أسعار السوق المصري الحالي (2026/2025) وقابلة للتعديل مباشرة في الخانات الخضراء.</t>
  </si>
  <si>
    <t xml:space="preserve"> تضمن نموذج التكلفة المباشرة (الكتكوت + العلف + الأدوية والتربية والطاقة والعمالة + نسبة النافق) لتحديد سعر التعادل بدقة.</t>
  </si>
  <si>
    <t xml:space="preserve"> خطة التوسع تعتمد على إعادة استثمار 40% من صافي أرباح الدورة المتوسطة لشراء كتاكيت وتوسعة الدورة التالية تدريجياً.</t>
  </si>
  <si>
    <t xml:space="preserve"> يُنصح بمراعاة التدفئة والتبريد وتأمين مصدر علف جيد للوصول لمعامل التحويل (FCR 1.55) المستهدف.</t>
  </si>
  <si>
    <t>مدخلات الاستثمار ورأس المال (أدخل البيانات هنا)</t>
  </si>
  <si>
    <t xml:space="preserve"> افتراضات أسعار بيع كجم اللحم (سعر المزرعة)</t>
  </si>
  <si>
    <t xml:space="preserve"> جدولة إنتاج الدواجن وتوقعات الأرباح وخطة التوسع (على مدار 3 سنوات - 15 دورة)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</si>
</sst>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FFFFFF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595959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6"/>
      <color rgb="FFFF0000"/>
      <name val="Calibri"/>
      <family val="2"/>
    </font>
    <font>
      <b/>
      <sz val="14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1F497D"/>
        <bgColor rgb="FF1F497D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double">
        <color rgb="FF000000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1" fillId="3" borderId="0" xfId="0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7" fillId="3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3" fontId="10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/>
    <xf numFmtId="0" fontId="5" fillId="0" borderId="0" xfId="0" applyFont="1" applyFill="1" applyAlignment="1">
      <alignment horizontal="center" vertical="center" readingOrder="1"/>
    </xf>
    <xf numFmtId="0" fontId="6" fillId="0" borderId="0" xfId="0" applyFont="1" applyFill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rightToLeft="1" tabSelected="1" workbookViewId="0">
      <selection activeCell="E29" sqref="E29"/>
    </sheetView>
  </sheetViews>
  <sheetFormatPr defaultRowHeight="15" x14ac:dyDescent="0.25"/>
  <cols>
    <col min="1" max="1" width="43.7109375" style="7" customWidth="1"/>
    <col min="2" max="2" width="20" customWidth="1"/>
    <col min="3" max="3" width="25" customWidth="1"/>
    <col min="4" max="4" width="21.5703125" customWidth="1"/>
    <col min="5" max="5" width="32" customWidth="1"/>
    <col min="6" max="6" width="20" customWidth="1"/>
    <col min="7" max="7" width="45.5703125" customWidth="1"/>
  </cols>
  <sheetData>
    <row r="1" spans="1:7" ht="21" x14ac:dyDescent="0.25">
      <c r="A1" s="29" t="s">
        <v>0</v>
      </c>
      <c r="B1" s="30"/>
      <c r="C1" s="30"/>
      <c r="D1" s="30"/>
      <c r="E1" s="30"/>
      <c r="F1" s="30"/>
      <c r="G1" s="30"/>
    </row>
    <row r="3" spans="1:7" x14ac:dyDescent="0.25">
      <c r="A3" s="15" t="s">
        <v>66</v>
      </c>
      <c r="B3" s="5"/>
      <c r="C3" s="5"/>
      <c r="E3" s="15" t="s">
        <v>67</v>
      </c>
      <c r="F3" s="5"/>
      <c r="G3" s="5"/>
    </row>
    <row r="4" spans="1:7" ht="18.75" x14ac:dyDescent="0.25">
      <c r="A4" s="22" t="s">
        <v>1</v>
      </c>
      <c r="B4" s="23">
        <v>50000</v>
      </c>
      <c r="C4" s="24" t="s">
        <v>2</v>
      </c>
      <c r="E4" s="6" t="s">
        <v>3</v>
      </c>
      <c r="F4" s="1">
        <v>75</v>
      </c>
      <c r="G4" s="8" t="s">
        <v>4</v>
      </c>
    </row>
    <row r="5" spans="1:7" x14ac:dyDescent="0.25">
      <c r="A5" s="22" t="s">
        <v>5</v>
      </c>
      <c r="B5" s="25">
        <v>35</v>
      </c>
      <c r="C5" s="24" t="s">
        <v>6</v>
      </c>
      <c r="E5" s="6" t="s">
        <v>7</v>
      </c>
      <c r="F5" s="1">
        <v>85</v>
      </c>
      <c r="G5" s="8" t="s">
        <v>4</v>
      </c>
    </row>
    <row r="6" spans="1:7" x14ac:dyDescent="0.25">
      <c r="A6" s="22" t="s">
        <v>8</v>
      </c>
      <c r="B6" s="25">
        <v>23000</v>
      </c>
      <c r="C6" s="24" t="s">
        <v>9</v>
      </c>
      <c r="E6" s="6" t="s">
        <v>10</v>
      </c>
      <c r="F6" s="1">
        <v>95</v>
      </c>
      <c r="G6" s="8" t="s">
        <v>4</v>
      </c>
    </row>
    <row r="7" spans="1:7" x14ac:dyDescent="0.25">
      <c r="A7" s="24" t="s">
        <v>11</v>
      </c>
      <c r="B7" s="26">
        <v>15</v>
      </c>
      <c r="C7" s="24" t="s">
        <v>12</v>
      </c>
      <c r="D7" s="9"/>
      <c r="E7" s="9"/>
      <c r="F7" s="9"/>
      <c r="G7" s="9"/>
    </row>
    <row r="8" spans="1:7" x14ac:dyDescent="0.25">
      <c r="A8" s="24" t="s">
        <v>13</v>
      </c>
      <c r="B8" s="27">
        <v>0.05</v>
      </c>
      <c r="C8" s="24" t="s">
        <v>14</v>
      </c>
      <c r="D8" s="9"/>
      <c r="E8" s="8" t="s">
        <v>15</v>
      </c>
      <c r="F8" s="10">
        <v>0.4</v>
      </c>
      <c r="G8" s="8" t="s">
        <v>16</v>
      </c>
    </row>
    <row r="9" spans="1:7" x14ac:dyDescent="0.25">
      <c r="A9" s="24" t="s">
        <v>17</v>
      </c>
      <c r="B9" s="28">
        <v>2.1</v>
      </c>
      <c r="C9" s="24" t="s">
        <v>18</v>
      </c>
      <c r="D9" s="9"/>
      <c r="E9" s="9"/>
      <c r="F9" s="9"/>
      <c r="G9" s="9"/>
    </row>
    <row r="10" spans="1:7" x14ac:dyDescent="0.25">
      <c r="A10" s="24" t="s">
        <v>19</v>
      </c>
      <c r="B10" s="28">
        <v>1.55</v>
      </c>
      <c r="C10" s="24" t="s">
        <v>20</v>
      </c>
      <c r="D10" s="9"/>
      <c r="E10" s="11" t="s">
        <v>21</v>
      </c>
      <c r="F10" s="12"/>
      <c r="G10" s="12"/>
    </row>
    <row r="11" spans="1:7" x14ac:dyDescent="0.25">
      <c r="A11" s="24" t="s">
        <v>22</v>
      </c>
      <c r="B11" s="26">
        <v>5</v>
      </c>
      <c r="C11" s="24" t="s">
        <v>23</v>
      </c>
      <c r="D11" s="9"/>
      <c r="E11" s="8" t="s">
        <v>24</v>
      </c>
      <c r="F11" s="13">
        <f>ROUND(B16*(1-B8), 0)</f>
        <v>361</v>
      </c>
      <c r="G11" s="8" t="s">
        <v>25</v>
      </c>
    </row>
    <row r="12" spans="1:7" x14ac:dyDescent="0.25">
      <c r="A12" s="24" t="s">
        <v>26</v>
      </c>
      <c r="B12" s="28">
        <f>B10*B9</f>
        <v>3.2550000000000003</v>
      </c>
      <c r="C12" s="24" t="s">
        <v>27</v>
      </c>
      <c r="D12" s="9"/>
      <c r="E12" s="8" t="s">
        <v>28</v>
      </c>
      <c r="F12" s="13">
        <f>F11*B9</f>
        <v>758.1</v>
      </c>
      <c r="G12" s="8" t="s">
        <v>18</v>
      </c>
    </row>
    <row r="13" spans="1:7" x14ac:dyDescent="0.25">
      <c r="A13" s="24" t="s">
        <v>29</v>
      </c>
      <c r="B13" s="28">
        <f>(B12/1000)*B6</f>
        <v>74.865000000000009</v>
      </c>
      <c r="C13" s="24" t="s">
        <v>12</v>
      </c>
      <c r="D13" s="9"/>
      <c r="E13" s="8" t="s">
        <v>30</v>
      </c>
      <c r="F13" s="14">
        <f>B15/B9</f>
        <v>62.588972431077693</v>
      </c>
      <c r="G13" s="8" t="s">
        <v>4</v>
      </c>
    </row>
    <row r="14" spans="1:7" x14ac:dyDescent="0.25">
      <c r="A14" s="24" t="s">
        <v>31</v>
      </c>
      <c r="B14" s="28">
        <f>B5+B13+B7</f>
        <v>124.86500000000001</v>
      </c>
      <c r="C14" s="24" t="s">
        <v>12</v>
      </c>
      <c r="D14" s="9"/>
      <c r="E14" s="9"/>
      <c r="F14" s="9"/>
      <c r="G14" s="9"/>
    </row>
    <row r="15" spans="1:7" x14ac:dyDescent="0.25">
      <c r="A15" s="24" t="s">
        <v>32</v>
      </c>
      <c r="B15" s="28">
        <f>B14/(1-B8)</f>
        <v>131.43684210526317</v>
      </c>
      <c r="C15" s="24" t="s">
        <v>33</v>
      </c>
      <c r="D15" s="9"/>
      <c r="E15" s="9"/>
      <c r="F15" s="9"/>
      <c r="G15" s="9"/>
    </row>
    <row r="16" spans="1:7" x14ac:dyDescent="0.25">
      <c r="A16" s="24" t="s">
        <v>34</v>
      </c>
      <c r="B16" s="28">
        <f>INT(B4/B15)</f>
        <v>380</v>
      </c>
      <c r="C16" s="24" t="s">
        <v>35</v>
      </c>
      <c r="D16" s="9"/>
      <c r="E16" s="9"/>
      <c r="F16" s="9"/>
      <c r="G16" s="9"/>
    </row>
    <row r="17" spans="1:7" x14ac:dyDescent="0.25">
      <c r="A17" s="24" t="s">
        <v>36</v>
      </c>
      <c r="B17" s="26">
        <f>ROUND(B16/10, 1)</f>
        <v>38</v>
      </c>
      <c r="C17" s="24" t="s">
        <v>37</v>
      </c>
      <c r="D17" s="9"/>
      <c r="E17" s="9"/>
      <c r="F17" s="9"/>
      <c r="G17" s="9"/>
    </row>
    <row r="19" spans="1:7" x14ac:dyDescent="0.25">
      <c r="A19" s="16" t="s">
        <v>68</v>
      </c>
      <c r="B19" s="17"/>
      <c r="C19" s="17"/>
      <c r="D19" s="17"/>
      <c r="E19" s="17"/>
      <c r="F19" s="17"/>
      <c r="G19" s="17"/>
    </row>
    <row r="20" spans="1:7" x14ac:dyDescent="0.25">
      <c r="A20" s="2" t="s">
        <v>38</v>
      </c>
      <c r="B20" s="2" t="s">
        <v>39</v>
      </c>
      <c r="C20" s="2" t="s">
        <v>40</v>
      </c>
      <c r="D20" s="2" t="s">
        <v>41</v>
      </c>
      <c r="E20" s="2" t="s">
        <v>42</v>
      </c>
      <c r="F20" s="2" t="s">
        <v>43</v>
      </c>
      <c r="G20" s="2" t="s">
        <v>44</v>
      </c>
    </row>
    <row r="21" spans="1:7" x14ac:dyDescent="0.25">
      <c r="A21" s="19" t="s">
        <v>45</v>
      </c>
      <c r="B21" s="18">
        <f>$B$16</f>
        <v>380</v>
      </c>
      <c r="C21" s="18">
        <f t="shared" ref="C21:C35" si="0">B21*(1-$B$8)*$B$9</f>
        <v>758.1</v>
      </c>
      <c r="D21" s="18">
        <f t="shared" ref="D21:D35" si="1">(C21*$F$4)-(B21*$B$14)</f>
        <v>9408.7999999999956</v>
      </c>
      <c r="E21" s="18">
        <f t="shared" ref="E21:E35" si="2">(C21*$F$5)-(B21*$B$14)</f>
        <v>16989.799999999996</v>
      </c>
      <c r="F21" s="18">
        <f t="shared" ref="F21:F35" si="3">(C21*$F$6)-(B21*$B$14)</f>
        <v>24570.799999999996</v>
      </c>
      <c r="G21" s="18">
        <f t="shared" ref="G21:G35" si="4">INT(MAX(0, E21*$F$8)/$B$15)</f>
        <v>51</v>
      </c>
    </row>
    <row r="22" spans="1:7" x14ac:dyDescent="0.25">
      <c r="A22" s="19" t="s">
        <v>46</v>
      </c>
      <c r="B22" s="18">
        <f t="shared" ref="B22:B35" si="5">B21+G21</f>
        <v>431</v>
      </c>
      <c r="C22" s="18">
        <f t="shared" si="0"/>
        <v>859.84500000000003</v>
      </c>
      <c r="D22" s="18">
        <f t="shared" si="1"/>
        <v>10671.559999999998</v>
      </c>
      <c r="E22" s="18">
        <f t="shared" si="2"/>
        <v>19270.009999999995</v>
      </c>
      <c r="F22" s="18">
        <f t="shared" si="3"/>
        <v>27868.460000000006</v>
      </c>
      <c r="G22" s="18">
        <f t="shared" si="4"/>
        <v>58</v>
      </c>
    </row>
    <row r="23" spans="1:7" x14ac:dyDescent="0.25">
      <c r="A23" s="19" t="s">
        <v>47</v>
      </c>
      <c r="B23" s="18">
        <f t="shared" si="5"/>
        <v>489</v>
      </c>
      <c r="C23" s="18">
        <f t="shared" si="0"/>
        <v>975.55499999999995</v>
      </c>
      <c r="D23" s="18">
        <f t="shared" si="1"/>
        <v>12107.639999999992</v>
      </c>
      <c r="E23" s="18">
        <f t="shared" si="2"/>
        <v>21863.189999999995</v>
      </c>
      <c r="F23" s="18">
        <f t="shared" si="3"/>
        <v>31618.739999999983</v>
      </c>
      <c r="G23" s="18">
        <f t="shared" si="4"/>
        <v>66</v>
      </c>
    </row>
    <row r="24" spans="1:7" x14ac:dyDescent="0.25">
      <c r="A24" s="19" t="s">
        <v>48</v>
      </c>
      <c r="B24" s="18">
        <f t="shared" si="5"/>
        <v>555</v>
      </c>
      <c r="C24" s="18">
        <f t="shared" si="0"/>
        <v>1107.2250000000001</v>
      </c>
      <c r="D24" s="18">
        <f t="shared" si="1"/>
        <v>13741.800000000003</v>
      </c>
      <c r="E24" s="18">
        <f t="shared" si="2"/>
        <v>24814.050000000003</v>
      </c>
      <c r="F24" s="18">
        <f t="shared" si="3"/>
        <v>35886.300000000003</v>
      </c>
      <c r="G24" s="18">
        <f t="shared" si="4"/>
        <v>75</v>
      </c>
    </row>
    <row r="25" spans="1:7" x14ac:dyDescent="0.25">
      <c r="A25" s="19" t="s">
        <v>49</v>
      </c>
      <c r="B25" s="18">
        <f t="shared" si="5"/>
        <v>630</v>
      </c>
      <c r="C25" s="18">
        <f t="shared" si="0"/>
        <v>1256.8500000000001</v>
      </c>
      <c r="D25" s="18">
        <f t="shared" si="1"/>
        <v>15598.800000000003</v>
      </c>
      <c r="E25" s="18">
        <f t="shared" si="2"/>
        <v>28167.300000000003</v>
      </c>
      <c r="F25" s="18">
        <f t="shared" si="3"/>
        <v>40735.800000000003</v>
      </c>
      <c r="G25" s="18">
        <f t="shared" si="4"/>
        <v>85</v>
      </c>
    </row>
    <row r="26" spans="1:7" x14ac:dyDescent="0.25">
      <c r="A26" s="19" t="s">
        <v>50</v>
      </c>
      <c r="B26" s="18">
        <f t="shared" si="5"/>
        <v>715</v>
      </c>
      <c r="C26" s="18">
        <f t="shared" si="0"/>
        <v>1426.425</v>
      </c>
      <c r="D26" s="18">
        <f t="shared" si="1"/>
        <v>17703.399999999994</v>
      </c>
      <c r="E26" s="18">
        <f t="shared" si="2"/>
        <v>31967.649999999994</v>
      </c>
      <c r="F26" s="18">
        <f t="shared" si="3"/>
        <v>46231.899999999994</v>
      </c>
      <c r="G26" s="18">
        <f t="shared" si="4"/>
        <v>97</v>
      </c>
    </row>
    <row r="27" spans="1:7" x14ac:dyDescent="0.25">
      <c r="A27" s="19" t="s">
        <v>51</v>
      </c>
      <c r="B27" s="18">
        <f t="shared" si="5"/>
        <v>812</v>
      </c>
      <c r="C27" s="18">
        <f t="shared" si="0"/>
        <v>1619.94</v>
      </c>
      <c r="D27" s="18">
        <f t="shared" si="1"/>
        <v>20105.119999999995</v>
      </c>
      <c r="E27" s="18">
        <f t="shared" si="2"/>
        <v>36304.51999999999</v>
      </c>
      <c r="F27" s="18">
        <f t="shared" si="3"/>
        <v>52503.920000000013</v>
      </c>
      <c r="G27" s="18">
        <f t="shared" si="4"/>
        <v>110</v>
      </c>
    </row>
    <row r="28" spans="1:7" x14ac:dyDescent="0.25">
      <c r="A28" s="19" t="s">
        <v>52</v>
      </c>
      <c r="B28" s="18">
        <f t="shared" si="5"/>
        <v>922</v>
      </c>
      <c r="C28" s="18">
        <f t="shared" si="0"/>
        <v>1839.39</v>
      </c>
      <c r="D28" s="18">
        <f t="shared" si="1"/>
        <v>22828.719999999987</v>
      </c>
      <c r="E28" s="18">
        <f t="shared" si="2"/>
        <v>41222.619999999981</v>
      </c>
      <c r="F28" s="18">
        <f t="shared" si="3"/>
        <v>59616.520000000004</v>
      </c>
      <c r="G28" s="18">
        <f t="shared" si="4"/>
        <v>125</v>
      </c>
    </row>
    <row r="29" spans="1:7" x14ac:dyDescent="0.25">
      <c r="A29" s="19" t="s">
        <v>53</v>
      </c>
      <c r="B29" s="18">
        <f t="shared" si="5"/>
        <v>1047</v>
      </c>
      <c r="C29" s="18">
        <f t="shared" si="0"/>
        <v>2088.7649999999999</v>
      </c>
      <c r="D29" s="18">
        <f t="shared" si="1"/>
        <v>25923.719999999987</v>
      </c>
      <c r="E29" s="18">
        <f t="shared" si="2"/>
        <v>46811.369999999981</v>
      </c>
      <c r="F29" s="18">
        <f t="shared" si="3"/>
        <v>67699.019999999975</v>
      </c>
      <c r="G29" s="18">
        <f t="shared" si="4"/>
        <v>142</v>
      </c>
    </row>
    <row r="30" spans="1:7" x14ac:dyDescent="0.25">
      <c r="A30" s="19" t="s">
        <v>54</v>
      </c>
      <c r="B30" s="18">
        <f t="shared" si="5"/>
        <v>1189</v>
      </c>
      <c r="C30" s="18">
        <f t="shared" si="0"/>
        <v>2372.0549999999998</v>
      </c>
      <c r="D30" s="18">
        <f t="shared" si="1"/>
        <v>29439.639999999985</v>
      </c>
      <c r="E30" s="18">
        <f t="shared" si="2"/>
        <v>53160.189999999973</v>
      </c>
      <c r="F30" s="18">
        <f t="shared" si="3"/>
        <v>76880.739999999962</v>
      </c>
      <c r="G30" s="18">
        <f t="shared" si="4"/>
        <v>161</v>
      </c>
    </row>
    <row r="31" spans="1:7" x14ac:dyDescent="0.25">
      <c r="A31" s="19" t="s">
        <v>55</v>
      </c>
      <c r="B31" s="18">
        <f t="shared" si="5"/>
        <v>1350</v>
      </c>
      <c r="C31" s="18">
        <f t="shared" si="0"/>
        <v>2693.25</v>
      </c>
      <c r="D31" s="18">
        <f t="shared" si="1"/>
        <v>33426</v>
      </c>
      <c r="E31" s="18">
        <f t="shared" si="2"/>
        <v>60358.5</v>
      </c>
      <c r="F31" s="18">
        <f t="shared" si="3"/>
        <v>87291</v>
      </c>
      <c r="G31" s="18">
        <f t="shared" si="4"/>
        <v>183</v>
      </c>
    </row>
    <row r="32" spans="1:7" x14ac:dyDescent="0.25">
      <c r="A32" s="19" t="s">
        <v>56</v>
      </c>
      <c r="B32" s="18">
        <f t="shared" si="5"/>
        <v>1533</v>
      </c>
      <c r="C32" s="18">
        <f t="shared" si="0"/>
        <v>3058.335</v>
      </c>
      <c r="D32" s="18">
        <f t="shared" si="1"/>
        <v>37957.079999999987</v>
      </c>
      <c r="E32" s="18">
        <f t="shared" si="2"/>
        <v>68540.429999999993</v>
      </c>
      <c r="F32" s="18">
        <f t="shared" si="3"/>
        <v>99123.78</v>
      </c>
      <c r="G32" s="18">
        <f t="shared" si="4"/>
        <v>208</v>
      </c>
    </row>
    <row r="33" spans="1:7" x14ac:dyDescent="0.25">
      <c r="A33" s="19" t="s">
        <v>57</v>
      </c>
      <c r="B33" s="18">
        <f t="shared" si="5"/>
        <v>1741</v>
      </c>
      <c r="C33" s="18">
        <f t="shared" si="0"/>
        <v>3473.2949999999996</v>
      </c>
      <c r="D33" s="18">
        <f t="shared" si="1"/>
        <v>43107.159999999945</v>
      </c>
      <c r="E33" s="18">
        <f t="shared" si="2"/>
        <v>77840.109999999928</v>
      </c>
      <c r="F33" s="18">
        <f t="shared" si="3"/>
        <v>112573.05999999994</v>
      </c>
      <c r="G33" s="18">
        <f t="shared" si="4"/>
        <v>236</v>
      </c>
    </row>
    <row r="34" spans="1:7" x14ac:dyDescent="0.25">
      <c r="A34" s="19" t="s">
        <v>58</v>
      </c>
      <c r="B34" s="18">
        <f t="shared" si="5"/>
        <v>1977</v>
      </c>
      <c r="C34" s="18">
        <f t="shared" si="0"/>
        <v>3944.1149999999998</v>
      </c>
      <c r="D34" s="18">
        <f t="shared" si="1"/>
        <v>48950.51999999999</v>
      </c>
      <c r="E34" s="18">
        <f t="shared" si="2"/>
        <v>88391.669999999955</v>
      </c>
      <c r="F34" s="18">
        <f t="shared" si="3"/>
        <v>127832.81999999998</v>
      </c>
      <c r="G34" s="18">
        <f t="shared" si="4"/>
        <v>269</v>
      </c>
    </row>
    <row r="35" spans="1:7" x14ac:dyDescent="0.25">
      <c r="A35" s="19" t="s">
        <v>59</v>
      </c>
      <c r="B35" s="18">
        <f t="shared" si="5"/>
        <v>2246</v>
      </c>
      <c r="C35" s="18">
        <f t="shared" si="0"/>
        <v>4480.7699999999995</v>
      </c>
      <c r="D35" s="18">
        <f t="shared" si="1"/>
        <v>55610.959999999905</v>
      </c>
      <c r="E35" s="18">
        <f t="shared" si="2"/>
        <v>100418.65999999992</v>
      </c>
      <c r="F35" s="18">
        <f t="shared" si="3"/>
        <v>145226.35999999993</v>
      </c>
      <c r="G35" s="18">
        <f t="shared" si="4"/>
        <v>305</v>
      </c>
    </row>
    <row r="36" spans="1:7" ht="21" x14ac:dyDescent="0.25">
      <c r="A36" s="3" t="s">
        <v>60</v>
      </c>
      <c r="B36" s="4">
        <f>AVERAGE(B21:B35)</f>
        <v>1067.8</v>
      </c>
      <c r="C36" s="4">
        <f>SUM(C21:C35)</f>
        <v>31953.914999999997</v>
      </c>
      <c r="D36" s="20">
        <f>SUM(D21:D35)</f>
        <v>396580.91999999975</v>
      </c>
      <c r="E36" s="20">
        <f>SUM(E21:E35)</f>
        <v>716120.06999999972</v>
      </c>
      <c r="F36" s="20">
        <f>SUM(F21:F35)</f>
        <v>1035659.2199999997</v>
      </c>
      <c r="G36" s="21">
        <f>SUM(G21:G35)</f>
        <v>2171</v>
      </c>
    </row>
    <row r="38" spans="1:7" x14ac:dyDescent="0.25">
      <c r="A38" s="6" t="s">
        <v>61</v>
      </c>
    </row>
    <row r="39" spans="1:7" ht="18.75" x14ac:dyDescent="0.3">
      <c r="A39" s="31" t="s">
        <v>62</v>
      </c>
      <c r="B39" s="32"/>
      <c r="C39" s="32"/>
      <c r="D39" s="32"/>
      <c r="E39" s="32"/>
      <c r="F39" s="32"/>
      <c r="G39" s="32"/>
    </row>
    <row r="40" spans="1:7" ht="18.75" x14ac:dyDescent="0.3">
      <c r="A40" s="31" t="s">
        <v>63</v>
      </c>
      <c r="B40" s="32"/>
      <c r="C40" s="32"/>
      <c r="D40" s="32"/>
      <c r="E40" s="32"/>
      <c r="F40" s="32"/>
      <c r="G40" s="32"/>
    </row>
    <row r="41" spans="1:7" ht="18.75" x14ac:dyDescent="0.3">
      <c r="A41" s="31" t="s">
        <v>64</v>
      </c>
      <c r="B41" s="32"/>
      <c r="C41" s="32"/>
      <c r="D41" s="32"/>
      <c r="E41" s="32"/>
      <c r="F41" s="32"/>
      <c r="G41" s="32"/>
    </row>
    <row r="42" spans="1:7" ht="18.75" x14ac:dyDescent="0.3">
      <c r="A42" s="31" t="s">
        <v>65</v>
      </c>
      <c r="B42" s="32"/>
      <c r="C42" s="32"/>
      <c r="D42" s="32"/>
      <c r="E42" s="32"/>
      <c r="F42" s="32"/>
      <c r="G42" s="32"/>
    </row>
  </sheetData>
  <mergeCells count="9">
    <mergeCell ref="A41:G41"/>
    <mergeCell ref="A19:G19"/>
    <mergeCell ref="A42:G42"/>
    <mergeCell ref="E10:G10"/>
    <mergeCell ref="A1:G1"/>
    <mergeCell ref="A40:G40"/>
    <mergeCell ref="A39:G39"/>
    <mergeCell ref="A3:C3"/>
    <mergeCell ref="E3:G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حاسبة استثمار الدواجن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</cp:lastModifiedBy>
  <dcterms:created xsi:type="dcterms:W3CDTF">2026-08-23T00:32:03Z</dcterms:created>
  <dcterms:modified xsi:type="dcterms:W3CDTF">2026-08-23T00:58:22Z</dcterms:modified>
</cp:coreProperties>
</file>